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8495" windowHeight="117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75" i="1"/>
  <c r="F75" s="1"/>
  <c r="F74" s="1"/>
  <c r="E74"/>
  <c r="D74"/>
  <c r="C74"/>
  <c r="F73"/>
  <c r="E72"/>
  <c r="F72" s="1"/>
  <c r="F71"/>
  <c r="E70"/>
  <c r="D70"/>
  <c r="C70"/>
  <c r="C67" s="1"/>
  <c r="C66" s="1"/>
  <c r="C7" s="1"/>
  <c r="C6" s="1"/>
  <c r="F69"/>
  <c r="F68" s="1"/>
  <c r="E68"/>
  <c r="D68"/>
  <c r="C68"/>
  <c r="E67"/>
  <c r="D67"/>
  <c r="E66"/>
  <c r="D66"/>
  <c r="D65"/>
  <c r="F65" s="1"/>
  <c r="F64"/>
  <c r="E63"/>
  <c r="D63"/>
  <c r="C63"/>
  <c r="F62"/>
  <c r="F61"/>
  <c r="F60" s="1"/>
  <c r="E60"/>
  <c r="D60"/>
  <c r="C60"/>
  <c r="E59"/>
  <c r="E58" s="1"/>
  <c r="E43" s="1"/>
  <c r="D58"/>
  <c r="C58"/>
  <c r="F57"/>
  <c r="F56"/>
  <c r="E55"/>
  <c r="F55" s="1"/>
  <c r="F54"/>
  <c r="F53"/>
  <c r="E53"/>
  <c r="F52"/>
  <c r="E52"/>
  <c r="F51"/>
  <c r="E50"/>
  <c r="D50"/>
  <c r="C50"/>
  <c r="F49"/>
  <c r="F48"/>
  <c r="E48"/>
  <c r="F47"/>
  <c r="E47"/>
  <c r="F46"/>
  <c r="F44" s="1"/>
  <c r="F45"/>
  <c r="E44"/>
  <c r="D44"/>
  <c r="C44"/>
  <c r="D43"/>
  <c r="C43"/>
  <c r="F42"/>
  <c r="D41"/>
  <c r="F41" s="1"/>
  <c r="F40" s="1"/>
  <c r="E40"/>
  <c r="C40"/>
  <c r="F39"/>
  <c r="E38"/>
  <c r="F38" s="1"/>
  <c r="F37" s="1"/>
  <c r="D37"/>
  <c r="C37"/>
  <c r="F36"/>
  <c r="E36"/>
  <c r="E35"/>
  <c r="F35" s="1"/>
  <c r="F34" s="1"/>
  <c r="E34"/>
  <c r="D34"/>
  <c r="C34"/>
  <c r="F33"/>
  <c r="F32"/>
  <c r="F31"/>
  <c r="E30"/>
  <c r="E29" s="1"/>
  <c r="D29"/>
  <c r="C29"/>
  <c r="F28"/>
  <c r="E28"/>
  <c r="D28"/>
  <c r="F27"/>
  <c r="F26"/>
  <c r="E25"/>
  <c r="F25" s="1"/>
  <c r="F24" s="1"/>
  <c r="E24"/>
  <c r="D24"/>
  <c r="C24"/>
  <c r="D23"/>
  <c r="F23" s="1"/>
  <c r="F22" s="1"/>
  <c r="C23"/>
  <c r="E22"/>
  <c r="D22"/>
  <c r="C22"/>
  <c r="F21"/>
  <c r="F20"/>
  <c r="F19"/>
  <c r="F18"/>
  <c r="E17"/>
  <c r="F17" s="1"/>
  <c r="F16"/>
  <c r="D16"/>
  <c r="E15"/>
  <c r="F15" s="1"/>
  <c r="F14"/>
  <c r="E14"/>
  <c r="F13"/>
  <c r="E12"/>
  <c r="F12" s="1"/>
  <c r="D11"/>
  <c r="C11"/>
  <c r="C10"/>
  <c r="C9"/>
  <c r="C8"/>
  <c r="F11" l="1"/>
  <c r="F10" s="1"/>
  <c r="F67"/>
  <c r="F66" s="1"/>
  <c r="F70"/>
  <c r="F50"/>
  <c r="F63"/>
  <c r="E11"/>
  <c r="F30"/>
  <c r="F29" s="1"/>
  <c r="D40"/>
  <c r="D10" s="1"/>
  <c r="D9" s="1"/>
  <c r="D8" s="1"/>
  <c r="D7" s="1"/>
  <c r="D6" s="1"/>
  <c r="F59"/>
  <c r="F58" s="1"/>
  <c r="F43" s="1"/>
  <c r="E37"/>
  <c r="F9" l="1"/>
  <c r="F8" s="1"/>
  <c r="F7" s="1"/>
  <c r="F6" s="1"/>
  <c r="E10"/>
  <c r="E9" s="1"/>
  <c r="E8" s="1"/>
  <c r="E7" s="1"/>
  <c r="E6" s="1"/>
</calcChain>
</file>

<file path=xl/sharedStrings.xml><?xml version="1.0" encoding="utf-8"?>
<sst xmlns="http://schemas.openxmlformats.org/spreadsheetml/2006/main" count="157" uniqueCount="151">
  <si>
    <t>ENTIDAD:</t>
  </si>
  <si>
    <t xml:space="preserve">PERSONERIA MUNICIPAL DE ITAGÜÍ </t>
  </si>
  <si>
    <t>JEFE DE LA ENTIDAD:</t>
  </si>
  <si>
    <t>BLANCA IRENE ECHAVARRÍA LOTERO</t>
  </si>
  <si>
    <t xml:space="preserve"> </t>
  </si>
  <si>
    <t>PERIODO RENDIDO</t>
  </si>
  <si>
    <t>DICIEMBRE</t>
  </si>
  <si>
    <t>AÑO</t>
  </si>
  <si>
    <t>DESCRIPCION</t>
  </si>
  <si>
    <t>APROPIAC.</t>
  </si>
  <si>
    <t>CRÉDITOS</t>
  </si>
  <si>
    <t>CONTRA-</t>
  </si>
  <si>
    <t>APROPIACI.</t>
  </si>
  <si>
    <t>INICIAL</t>
  </si>
  <si>
    <t>CREDITOS</t>
  </si>
  <si>
    <t>DEFINITIVA</t>
  </si>
  <si>
    <t>16</t>
  </si>
  <si>
    <t>GASTOS GENERALES</t>
  </si>
  <si>
    <t>1601</t>
  </si>
  <si>
    <t>GASTOS DE FUNCIONAMIENTO</t>
  </si>
  <si>
    <t>160101</t>
  </si>
  <si>
    <t>GASTOS DE ADMINISTRACION</t>
  </si>
  <si>
    <t>16010101</t>
  </si>
  <si>
    <t>GASTOS DE OPERACION</t>
  </si>
  <si>
    <t>1601010101</t>
  </si>
  <si>
    <t>SERVICIOS PERSONALES</t>
  </si>
  <si>
    <t>160101010101</t>
  </si>
  <si>
    <t>SERVICIOS PERSONALES ASOCIADOS A LA NOMINA</t>
  </si>
  <si>
    <t>16010101010101  01</t>
  </si>
  <si>
    <t>SUELDOS DEL PERSONAL</t>
  </si>
  <si>
    <t>16010101010103  01</t>
  </si>
  <si>
    <t>HORAS EXTRAS Y FESTIVOS</t>
  </si>
  <si>
    <t>16010101010113  01</t>
  </si>
  <si>
    <t>PRIMA DE VACACIONES</t>
  </si>
  <si>
    <t>16010101010114  01</t>
  </si>
  <si>
    <t>PRIMA DE NAVIDAD</t>
  </si>
  <si>
    <t>16010101010118  01</t>
  </si>
  <si>
    <t>VACACIONES</t>
  </si>
  <si>
    <t>16010101010123  01</t>
  </si>
  <si>
    <t>AUXILIO DE TRANSPORTE</t>
  </si>
  <si>
    <t>16010101010131  01</t>
  </si>
  <si>
    <t>DOTACION Y SUMINISTRO A TRABAJADORES</t>
  </si>
  <si>
    <t>16010101010150  01</t>
  </si>
  <si>
    <t>BONIFICACION SERVICIOS PRESTADOS</t>
  </si>
  <si>
    <t>16010101010152  01</t>
  </si>
  <si>
    <t>PRIMA DE SERVICIOS</t>
  </si>
  <si>
    <t>16010101010160  01</t>
  </si>
  <si>
    <t>SUBSIDIO DE ALIMENTACION</t>
  </si>
  <si>
    <t>160101010102</t>
  </si>
  <si>
    <t>SERVICIOS PERSONALES INDIRECTOS</t>
  </si>
  <si>
    <t>16010101010206  01</t>
  </si>
  <si>
    <t>REMUNERACION SERVICIOS TECNICOS</t>
  </si>
  <si>
    <t>160101010103</t>
  </si>
  <si>
    <t>CONTRIBUCIONES INHERENTES A LA NOMINA SECTOR PRIVADO</t>
  </si>
  <si>
    <t>16010101010335  01</t>
  </si>
  <si>
    <t>APORTES A CAJA DE COMPENSACION FAMILIAR</t>
  </si>
  <si>
    <t>16010101010337  01</t>
  </si>
  <si>
    <t>APORTES A SEGURIDAD SOCIAL - SALUD -</t>
  </si>
  <si>
    <t>16010101010344  01</t>
  </si>
  <si>
    <t>RIESGOS PROFESIONALES</t>
  </si>
  <si>
    <t>16010101010367  01</t>
  </si>
  <si>
    <t>COTIZA ENTIDADES ADMINISTRAREGIMEN PRIMA MEDI</t>
  </si>
  <si>
    <t>160101010104</t>
  </si>
  <si>
    <t>CONTRIBUCIONES INHERENTES A LA NOMINA SECTOR PUBLICO</t>
  </si>
  <si>
    <t>16010101010436  01</t>
  </si>
  <si>
    <t>APORTES ICBF</t>
  </si>
  <si>
    <t>16010101010437  01</t>
  </si>
  <si>
    <t>16010101010438  01</t>
  </si>
  <si>
    <t>APORTES AL SENA</t>
  </si>
  <si>
    <t>16010101010467  01</t>
  </si>
  <si>
    <t>160101010130</t>
  </si>
  <si>
    <t>CAPACITACION, BIENESTAR SOCIAL Y ESTIMULOS</t>
  </si>
  <si>
    <t>16010101013001  01</t>
  </si>
  <si>
    <t>CAPACITACION Y ESTIMULOS</t>
  </si>
  <si>
    <t>16010101013002  01</t>
  </si>
  <si>
    <t>BIENESTAR SOCIAL</t>
  </si>
  <si>
    <t>160101010154</t>
  </si>
  <si>
    <t>APORTES A ESCUELAS INDUSTRIALES, INSTITUTOS TECNICOS Y ESAP</t>
  </si>
  <si>
    <t>16010101015401  01</t>
  </si>
  <si>
    <t>ESCUELAS INDUSTRIALES E INSTITUTOS TECNICOS</t>
  </si>
  <si>
    <t>16010101015402  01</t>
  </si>
  <si>
    <t>ESAP</t>
  </si>
  <si>
    <t>160101010190</t>
  </si>
  <si>
    <t>OTRAS PRESTACIONES SOCIALES</t>
  </si>
  <si>
    <t>16010101019003  01</t>
  </si>
  <si>
    <t>INCENTIVO POR ANTIGUEDAD</t>
  </si>
  <si>
    <t>16010101019004  01</t>
  </si>
  <si>
    <t>BONIFICACION ESPECIAL DE RECREACION</t>
  </si>
  <si>
    <t>1601010102</t>
  </si>
  <si>
    <t>160101010201</t>
  </si>
  <si>
    <t>ADQUISICION DE BIENES</t>
  </si>
  <si>
    <t>16010101020102</t>
  </si>
  <si>
    <t>ADQUISICIÓN EQUIPO DE CÓMPUTO</t>
  </si>
  <si>
    <t>16010101020105   01</t>
  </si>
  <si>
    <t>MUEBLES Y ENSERES</t>
  </si>
  <si>
    <t>16010101020107  01</t>
  </si>
  <si>
    <t>ADQUISICION DE LICENCIAS</t>
  </si>
  <si>
    <t>16010101020117  01</t>
  </si>
  <si>
    <t>MATERIALES Y SUMINISTROS</t>
  </si>
  <si>
    <t>16010101020184  01</t>
  </si>
  <si>
    <t>COMBUSTIBLES Y LUBRICANTES</t>
  </si>
  <si>
    <t>160101010202</t>
  </si>
  <si>
    <t>ADQUISICION DE SERVICIOS</t>
  </si>
  <si>
    <t>16010101020214  01</t>
  </si>
  <si>
    <t>COMISIONES HONORARIOS Y SERVICIOS</t>
  </si>
  <si>
    <t>16010101020218  01</t>
  </si>
  <si>
    <t>MANTENIMIENTO</t>
  </si>
  <si>
    <t>16010101020222  01</t>
  </si>
  <si>
    <t>VIATICOS Y GASTOS DE VIAJE</t>
  </si>
  <si>
    <t>16010101020223  01</t>
  </si>
  <si>
    <t>PUBLICIDAD Y PROPAGANDA</t>
  </si>
  <si>
    <t>16010101020224  01</t>
  </si>
  <si>
    <t>IMPRESOS Y PUBLICACIONES SUSCRIPCIONES Y AFILIACIONES</t>
  </si>
  <si>
    <t>16010101020226  01</t>
  </si>
  <si>
    <t>COMUNICACIONES Y TRANSPORTE</t>
  </si>
  <si>
    <t>16010101020227  01</t>
  </si>
  <si>
    <t>SEGUROS</t>
  </si>
  <si>
    <t>160101010203</t>
  </si>
  <si>
    <t>IMPUESTOS TASAS Y MULTAS</t>
  </si>
  <si>
    <t>16010101020333  01</t>
  </si>
  <si>
    <t>OTROS IMPUESTOS</t>
  </si>
  <si>
    <t>160101010220</t>
  </si>
  <si>
    <t>SERVICIOS PUBLICOS</t>
  </si>
  <si>
    <t>16010101022004  01</t>
  </si>
  <si>
    <t>CELULAR</t>
  </si>
  <si>
    <t>INTERNET</t>
  </si>
  <si>
    <t>160101010290</t>
  </si>
  <si>
    <t>OTROS GASTOS GENERALES</t>
  </si>
  <si>
    <t>16010101029002  01</t>
  </si>
  <si>
    <t>ATENCION Y REPRESENTACION</t>
  </si>
  <si>
    <t>16010101029011  01</t>
  </si>
  <si>
    <t>FORMACION CIUDADANA</t>
  </si>
  <si>
    <t>16010103</t>
  </si>
  <si>
    <t>TRANSFERENCIAS</t>
  </si>
  <si>
    <t>1601010301</t>
  </si>
  <si>
    <t>TRANSFERENCIAS CORRIENTES</t>
  </si>
  <si>
    <t>160101030103</t>
  </si>
  <si>
    <t>OTRAS TRANSFERENCIAS CORRIENTES</t>
  </si>
  <si>
    <t>16010103010303  01</t>
  </si>
  <si>
    <t>SENTENCIAS FALLOS Y CONCILIACIONES</t>
  </si>
  <si>
    <t>160101030124</t>
  </si>
  <si>
    <t>TRANSFERENCIAS DE PREVISION Y SEGURIDAD SOCIAL - CESANTIAS</t>
  </si>
  <si>
    <t>16010103012401  01</t>
  </si>
  <si>
    <t>CESANTIAS ANTICIPADAS</t>
  </si>
  <si>
    <t>16010103012402  01</t>
  </si>
  <si>
    <t>CESANTIAS DEFINITIVAS</t>
  </si>
  <si>
    <t>16010103012403  01</t>
  </si>
  <si>
    <t>INTERESES A LAS CESANTIAS</t>
  </si>
  <si>
    <t>160101030129</t>
  </si>
  <si>
    <t>INDEMNIZACIONES</t>
  </si>
  <si>
    <t>16010103012901  01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</si>
</sst>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7"/>
      <color theme="1" tint="0.34998626667073579"/>
      <name val="Arial"/>
      <family val="2"/>
    </font>
    <font>
      <sz val="7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6"/>
      <name val="Tahoma"/>
      <family val="2"/>
    </font>
    <font>
      <b/>
      <sz val="9"/>
      <color theme="1"/>
      <name val="Calibri"/>
      <family val="2"/>
      <scheme val="minor"/>
    </font>
    <font>
      <b/>
      <sz val="9"/>
      <color theme="2" tint="-0.749992370372631"/>
      <name val="Calibri"/>
      <family val="2"/>
      <scheme val="minor"/>
    </font>
    <font>
      <sz val="9"/>
      <color theme="1"/>
      <name val="Arial"/>
      <family val="2"/>
    </font>
    <font>
      <sz val="9"/>
      <color theme="2" tint="-0.749992370372631"/>
      <name val="Calibri"/>
      <family val="2"/>
      <scheme val="minor"/>
    </font>
    <font>
      <b/>
      <sz val="9"/>
      <color theme="2" tint="-0.74999237037263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2" tint="-0.749992370372631"/>
      <name val="Arial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/>
    <xf numFmtId="0" fontId="2" fillId="0" borderId="2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4" xfId="0" applyFont="1" applyFill="1" applyBorder="1"/>
    <xf numFmtId="0" fontId="2" fillId="0" borderId="5" xfId="0" applyFont="1" applyFill="1" applyBorder="1"/>
    <xf numFmtId="0" fontId="1" fillId="0" borderId="6" xfId="0" applyFont="1" applyFill="1" applyBorder="1" applyAlignment="1"/>
    <xf numFmtId="0" fontId="2" fillId="0" borderId="7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3" fontId="2" fillId="0" borderId="9" xfId="0" applyNumberFormat="1" applyFont="1" applyFill="1" applyBorder="1"/>
    <xf numFmtId="0" fontId="2" fillId="0" borderId="0" xfId="0" applyFont="1" applyFill="1" applyBorder="1"/>
    <xf numFmtId="0" fontId="1" fillId="0" borderId="10" xfId="0" applyFont="1" applyFill="1" applyBorder="1" applyAlignment="1"/>
    <xf numFmtId="0" fontId="2" fillId="0" borderId="11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center"/>
    </xf>
    <xf numFmtId="0" fontId="2" fillId="0" borderId="9" xfId="0" applyFont="1" applyFill="1" applyBorder="1"/>
    <xf numFmtId="3" fontId="2" fillId="0" borderId="0" xfId="0" applyNumberFormat="1" applyFont="1" applyFill="1" applyBorder="1"/>
    <xf numFmtId="0" fontId="3" fillId="0" borderId="14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3" fillId="0" borderId="15" xfId="0" applyFont="1" applyFill="1" applyBorder="1"/>
    <xf numFmtId="0" fontId="1" fillId="0" borderId="16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 applyProtection="1">
      <alignment vertical="center"/>
    </xf>
    <xf numFmtId="0" fontId="5" fillId="0" borderId="7" xfId="0" applyFont="1" applyFill="1" applyBorder="1" applyAlignment="1">
      <alignment wrapText="1"/>
    </xf>
    <xf numFmtId="3" fontId="6" fillId="0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 applyProtection="1">
      <alignment vertical="center" wrapText="1"/>
    </xf>
    <xf numFmtId="3" fontId="5" fillId="0" borderId="7" xfId="0" applyNumberFormat="1" applyFont="1" applyFill="1" applyBorder="1"/>
    <xf numFmtId="0" fontId="0" fillId="0" borderId="7" xfId="0" applyBorder="1"/>
    <xf numFmtId="3" fontId="7" fillId="0" borderId="7" xfId="0" applyNumberFormat="1" applyFont="1" applyFill="1" applyBorder="1" applyAlignment="1">
      <alignment horizontal="right"/>
    </xf>
    <xf numFmtId="3" fontId="8" fillId="0" borderId="7" xfId="0" applyNumberFormat="1" applyFont="1" applyBorder="1"/>
    <xf numFmtId="3" fontId="9" fillId="0" borderId="7" xfId="0" applyNumberFormat="1" applyFont="1" applyFill="1" applyBorder="1" applyAlignment="1">
      <alignment horizontal="right" wrapText="1"/>
    </xf>
    <xf numFmtId="3" fontId="10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wrapText="1"/>
    </xf>
    <xf numFmtId="3" fontId="11" fillId="0" borderId="7" xfId="0" applyNumberFormat="1" applyFont="1" applyFill="1" applyBorder="1"/>
    <xf numFmtId="3" fontId="9" fillId="0" borderId="7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/>
    </xf>
    <xf numFmtId="3" fontId="13" fillId="0" borderId="7" xfId="0" applyNumberFormat="1" applyFont="1" applyFill="1" applyBorder="1" applyAlignment="1">
      <alignment horizontal="right"/>
    </xf>
    <xf numFmtId="3" fontId="12" fillId="0" borderId="7" xfId="0" applyNumberFormat="1" applyFont="1" applyFill="1" applyBorder="1" applyAlignment="1">
      <alignment horizontal="right" wrapText="1"/>
    </xf>
    <xf numFmtId="3" fontId="8" fillId="0" borderId="7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sqref="A1:XFD1048576"/>
    </sheetView>
  </sheetViews>
  <sheetFormatPr baseColWidth="10" defaultRowHeight="15"/>
  <cols>
    <col min="2" max="2" width="49.85546875" bestFit="1" customWidth="1"/>
  </cols>
  <sheetData>
    <row r="1" spans="1:6">
      <c r="A1" s="1" t="s">
        <v>0</v>
      </c>
      <c r="B1" s="2" t="s">
        <v>1</v>
      </c>
      <c r="C1" s="2"/>
      <c r="D1" s="3"/>
      <c r="E1" s="4"/>
      <c r="F1" s="5"/>
    </row>
    <row r="2" spans="1:6">
      <c r="A2" s="6" t="s">
        <v>2</v>
      </c>
      <c r="B2" s="7" t="s">
        <v>3</v>
      </c>
      <c r="C2" s="7"/>
      <c r="D2" s="8"/>
      <c r="E2" s="9" t="s">
        <v>4</v>
      </c>
      <c r="F2" s="10"/>
    </row>
    <row r="3" spans="1:6" ht="15.75" thickBot="1">
      <c r="A3" s="11" t="s">
        <v>5</v>
      </c>
      <c r="B3" s="12" t="s">
        <v>6</v>
      </c>
      <c r="C3" s="13" t="s">
        <v>7</v>
      </c>
      <c r="D3" s="14">
        <v>2013</v>
      </c>
      <c r="E3" s="15" t="s">
        <v>4</v>
      </c>
      <c r="F3" s="16" t="s">
        <v>4</v>
      </c>
    </row>
    <row r="4" spans="1:6">
      <c r="A4" s="17"/>
      <c r="B4" s="18" t="s">
        <v>8</v>
      </c>
      <c r="C4" s="19" t="s">
        <v>9</v>
      </c>
      <c r="D4" s="20" t="s">
        <v>10</v>
      </c>
      <c r="E4" s="19" t="s">
        <v>11</v>
      </c>
      <c r="F4" s="19" t="s">
        <v>12</v>
      </c>
    </row>
    <row r="5" spans="1:6" ht="15.75" thickBot="1">
      <c r="A5" s="21"/>
      <c r="B5" s="22"/>
      <c r="C5" s="19" t="s">
        <v>13</v>
      </c>
      <c r="D5" s="20"/>
      <c r="E5" s="19" t="s">
        <v>14</v>
      </c>
      <c r="F5" s="19" t="s">
        <v>15</v>
      </c>
    </row>
    <row r="6" spans="1:6">
      <c r="A6" s="23" t="s">
        <v>16</v>
      </c>
      <c r="B6" s="24" t="s">
        <v>17</v>
      </c>
      <c r="C6" s="25">
        <f t="shared" ref="C6:F6" si="0">C7</f>
        <v>2080873279.9720001</v>
      </c>
      <c r="D6" s="25">
        <f t="shared" si="0"/>
        <v>602144000</v>
      </c>
      <c r="E6" s="25">
        <f t="shared" si="0"/>
        <v>602144000</v>
      </c>
      <c r="F6" s="25">
        <f t="shared" si="0"/>
        <v>2080873279.9720001</v>
      </c>
    </row>
    <row r="7" spans="1:6">
      <c r="A7" s="26" t="s">
        <v>18</v>
      </c>
      <c r="B7" s="24" t="s">
        <v>19</v>
      </c>
      <c r="C7" s="27">
        <f t="shared" ref="C7:F7" si="1">C8+C66</f>
        <v>2080873279.9720001</v>
      </c>
      <c r="D7" s="27">
        <f t="shared" si="1"/>
        <v>602144000</v>
      </c>
      <c r="E7" s="27">
        <f t="shared" si="1"/>
        <v>602144000</v>
      </c>
      <c r="F7" s="27">
        <f t="shared" si="1"/>
        <v>2080873279.9720001</v>
      </c>
    </row>
    <row r="8" spans="1:6">
      <c r="A8" s="26" t="s">
        <v>20</v>
      </c>
      <c r="B8" s="24" t="s">
        <v>21</v>
      </c>
      <c r="C8" s="27">
        <f t="shared" ref="C8:F8" si="2">C9</f>
        <v>1966173279.9720001</v>
      </c>
      <c r="D8" s="27">
        <f t="shared" si="2"/>
        <v>599144000</v>
      </c>
      <c r="E8" s="27">
        <f t="shared" si="2"/>
        <v>568522244</v>
      </c>
      <c r="F8" s="27">
        <f t="shared" si="2"/>
        <v>1996795035.9720001</v>
      </c>
    </row>
    <row r="9" spans="1:6">
      <c r="A9" s="26" t="s">
        <v>22</v>
      </c>
      <c r="B9" s="24" t="s">
        <v>23</v>
      </c>
      <c r="C9" s="27">
        <f>C10+C43</f>
        <v>1966173279.9720001</v>
      </c>
      <c r="D9" s="27">
        <f t="shared" ref="D9:F9" si="3">D10+D43</f>
        <v>599144000</v>
      </c>
      <c r="E9" s="27">
        <f t="shared" si="3"/>
        <v>568522244</v>
      </c>
      <c r="F9" s="27">
        <f t="shared" si="3"/>
        <v>1996795035.9720001</v>
      </c>
    </row>
    <row r="10" spans="1:6">
      <c r="A10" s="26" t="s">
        <v>24</v>
      </c>
      <c r="B10" s="24" t="s">
        <v>25</v>
      </c>
      <c r="C10" s="27">
        <f>C11+C22+C24+C29+C34+C37+C40</f>
        <v>1427543279.9720001</v>
      </c>
      <c r="D10" s="27">
        <f t="shared" ref="D10:F10" si="4">D11+D22+D24+D29+D34+D37+D40</f>
        <v>389799000</v>
      </c>
      <c r="E10" s="27">
        <f t="shared" si="4"/>
        <v>274215000</v>
      </c>
      <c r="F10" s="27">
        <f t="shared" si="4"/>
        <v>1543127279.9720001</v>
      </c>
    </row>
    <row r="11" spans="1:6">
      <c r="A11" s="26" t="s">
        <v>26</v>
      </c>
      <c r="B11" s="24" t="s">
        <v>27</v>
      </c>
      <c r="C11" s="27">
        <f t="shared" ref="C11:F11" si="5">SUM(C12:C21)</f>
        <v>915400000</v>
      </c>
      <c r="D11" s="27">
        <f t="shared" si="5"/>
        <v>11560000</v>
      </c>
      <c r="E11" s="27">
        <f t="shared" si="5"/>
        <v>84203200</v>
      </c>
      <c r="F11" s="27">
        <f t="shared" si="5"/>
        <v>842756800</v>
      </c>
    </row>
    <row r="12" spans="1:6">
      <c r="A12" s="26" t="s">
        <v>28</v>
      </c>
      <c r="B12" s="28" t="s">
        <v>29</v>
      </c>
      <c r="C12" s="29">
        <v>700000000</v>
      </c>
      <c r="D12" s="30"/>
      <c r="E12" s="30">
        <f>20000000+795000+5400000+25000000+18000000</f>
        <v>69195000</v>
      </c>
      <c r="F12" s="29">
        <f>C12+D12-E12</f>
        <v>630805000</v>
      </c>
    </row>
    <row r="13" spans="1:6">
      <c r="A13" s="26" t="s">
        <v>30</v>
      </c>
      <c r="B13" s="28" t="s">
        <v>31</v>
      </c>
      <c r="C13" s="29">
        <v>8900000</v>
      </c>
      <c r="D13" s="30"/>
      <c r="E13" s="30">
        <v>2500000</v>
      </c>
      <c r="F13" s="29">
        <f t="shared" ref="F13:F41" si="6">C13+D13-E13</f>
        <v>6400000</v>
      </c>
    </row>
    <row r="14" spans="1:6">
      <c r="A14" s="26" t="s">
        <v>32</v>
      </c>
      <c r="B14" s="28" t="s">
        <v>33</v>
      </c>
      <c r="C14" s="29">
        <v>32000000</v>
      </c>
      <c r="D14" s="30">
        <v>4000000</v>
      </c>
      <c r="E14" s="30">
        <f>908200+1500000</f>
        <v>2408200</v>
      </c>
      <c r="F14" s="29">
        <f t="shared" si="6"/>
        <v>33591800</v>
      </c>
    </row>
    <row r="15" spans="1:6">
      <c r="A15" s="26" t="s">
        <v>34</v>
      </c>
      <c r="B15" s="28" t="s">
        <v>35</v>
      </c>
      <c r="C15" s="29">
        <v>68000000</v>
      </c>
      <c r="D15" s="30">
        <v>210000</v>
      </c>
      <c r="E15" s="30">
        <f>5000000+150000</f>
        <v>5150000</v>
      </c>
      <c r="F15" s="29">
        <f t="shared" si="6"/>
        <v>63060000</v>
      </c>
    </row>
    <row r="16" spans="1:6">
      <c r="A16" s="26" t="s">
        <v>36</v>
      </c>
      <c r="B16" s="28" t="s">
        <v>37</v>
      </c>
      <c r="C16" s="29">
        <v>42500000</v>
      </c>
      <c r="D16" s="30">
        <f>6000000+1000000+350000</f>
        <v>7350000</v>
      </c>
      <c r="E16" s="30"/>
      <c r="F16" s="29">
        <f t="shared" si="6"/>
        <v>49850000</v>
      </c>
    </row>
    <row r="17" spans="1:6">
      <c r="A17" s="26" t="s">
        <v>38</v>
      </c>
      <c r="B17" s="28" t="s">
        <v>39</v>
      </c>
      <c r="C17" s="29">
        <v>900000</v>
      </c>
      <c r="D17" s="30"/>
      <c r="E17" s="30">
        <f>250000+100000</f>
        <v>350000</v>
      </c>
      <c r="F17" s="29">
        <f t="shared" si="6"/>
        <v>550000</v>
      </c>
    </row>
    <row r="18" spans="1:6">
      <c r="A18" s="26" t="s">
        <v>40</v>
      </c>
      <c r="B18" s="28" t="s">
        <v>41</v>
      </c>
      <c r="C18" s="29">
        <v>1000000</v>
      </c>
      <c r="D18" s="30"/>
      <c r="E18" s="30"/>
      <c r="F18" s="29">
        <f t="shared" si="6"/>
        <v>1000000</v>
      </c>
    </row>
    <row r="19" spans="1:6">
      <c r="A19" s="26" t="s">
        <v>42</v>
      </c>
      <c r="B19" s="28" t="s">
        <v>43</v>
      </c>
      <c r="C19" s="29">
        <v>31500000</v>
      </c>
      <c r="D19" s="30"/>
      <c r="E19" s="30">
        <v>2400000</v>
      </c>
      <c r="F19" s="29">
        <f t="shared" si="6"/>
        <v>29100000</v>
      </c>
    </row>
    <row r="20" spans="1:6">
      <c r="A20" s="26" t="s">
        <v>44</v>
      </c>
      <c r="B20" s="28" t="s">
        <v>45</v>
      </c>
      <c r="C20" s="29">
        <v>30000000</v>
      </c>
      <c r="D20" s="31"/>
      <c r="E20" s="31">
        <v>2000000</v>
      </c>
      <c r="F20" s="29">
        <f t="shared" si="6"/>
        <v>28000000</v>
      </c>
    </row>
    <row r="21" spans="1:6">
      <c r="A21" s="26" t="s">
        <v>46</v>
      </c>
      <c r="B21" s="28" t="s">
        <v>47</v>
      </c>
      <c r="C21" s="29">
        <v>600000</v>
      </c>
      <c r="D21" s="30"/>
      <c r="E21" s="30">
        <v>200000</v>
      </c>
      <c r="F21" s="29">
        <f t="shared" si="6"/>
        <v>400000</v>
      </c>
    </row>
    <row r="22" spans="1:6">
      <c r="A22" s="26" t="s">
        <v>48</v>
      </c>
      <c r="B22" s="24" t="s">
        <v>49</v>
      </c>
      <c r="C22" s="32">
        <f>C23</f>
        <v>105998279.972</v>
      </c>
      <c r="D22" s="32">
        <f>D23</f>
        <v>317339000</v>
      </c>
      <c r="E22" s="32">
        <f>E23</f>
        <v>4200000</v>
      </c>
      <c r="F22" s="32">
        <f>F23</f>
        <v>419137279.972</v>
      </c>
    </row>
    <row r="23" spans="1:6">
      <c r="A23" s="26" t="s">
        <v>50</v>
      </c>
      <c r="B23" s="33" t="s">
        <v>51</v>
      </c>
      <c r="C23" s="34">
        <f>215740296.972+1000000-113655317-96000+9300+3000000</f>
        <v>105998279.972</v>
      </c>
      <c r="D23" s="31">
        <f>241000000+45219000+5120000+1000000+25000000</f>
        <v>317339000</v>
      </c>
      <c r="E23" s="31">
        <v>4200000</v>
      </c>
      <c r="F23" s="29">
        <f>C23+D23-E23</f>
        <v>419137279.972</v>
      </c>
    </row>
    <row r="24" spans="1:6">
      <c r="A24" s="26" t="s">
        <v>52</v>
      </c>
      <c r="B24" s="24" t="s">
        <v>53</v>
      </c>
      <c r="C24" s="35">
        <f>SUM(C25:C28)</f>
        <v>150385000</v>
      </c>
      <c r="D24" s="35">
        <f>SUM(D25:D28)</f>
        <v>58900000</v>
      </c>
      <c r="E24" s="35">
        <f>SUM(E25:E28)</f>
        <v>23500000</v>
      </c>
      <c r="F24" s="35">
        <f>SUM(F25:F28)</f>
        <v>185785000</v>
      </c>
    </row>
    <row r="25" spans="1:6">
      <c r="A25" s="26" t="s">
        <v>54</v>
      </c>
      <c r="B25" s="28" t="s">
        <v>55</v>
      </c>
      <c r="C25" s="36">
        <v>36700000</v>
      </c>
      <c r="D25" s="31"/>
      <c r="E25" s="31">
        <f>3000000+1000000</f>
        <v>4000000</v>
      </c>
      <c r="F25" s="29">
        <f t="shared" si="6"/>
        <v>32700000</v>
      </c>
    </row>
    <row r="26" spans="1:6">
      <c r="A26" s="26" t="s">
        <v>56</v>
      </c>
      <c r="B26" s="28" t="s">
        <v>57</v>
      </c>
      <c r="C26" s="29">
        <v>66939000</v>
      </c>
      <c r="D26" s="30">
        <v>3000000</v>
      </c>
      <c r="E26" s="30">
        <v>8000000</v>
      </c>
      <c r="F26" s="29">
        <f t="shared" si="6"/>
        <v>61939000</v>
      </c>
    </row>
    <row r="27" spans="1:6">
      <c r="A27" s="26" t="s">
        <v>58</v>
      </c>
      <c r="B27" s="28" t="s">
        <v>59</v>
      </c>
      <c r="C27" s="29">
        <v>4452000</v>
      </c>
      <c r="D27" s="30"/>
      <c r="E27" s="30"/>
      <c r="F27" s="29">
        <f t="shared" si="6"/>
        <v>4452000</v>
      </c>
    </row>
    <row r="28" spans="1:6">
      <c r="A28" s="26" t="s">
        <v>60</v>
      </c>
      <c r="B28" s="28" t="s">
        <v>61</v>
      </c>
      <c r="C28" s="29">
        <v>42294000</v>
      </c>
      <c r="D28" s="31">
        <f>51400000+4500000</f>
        <v>55900000</v>
      </c>
      <c r="E28" s="31">
        <f>4500000+7000000</f>
        <v>11500000</v>
      </c>
      <c r="F28" s="29">
        <f t="shared" si="6"/>
        <v>86694000</v>
      </c>
    </row>
    <row r="29" spans="1:6">
      <c r="A29" s="26" t="s">
        <v>62</v>
      </c>
      <c r="B29" s="24" t="s">
        <v>63</v>
      </c>
      <c r="C29" s="35">
        <f>SUM(C30:C33)</f>
        <v>84560000</v>
      </c>
      <c r="D29" s="35">
        <f>SUM(D30:D33)</f>
        <v>0</v>
      </c>
      <c r="E29" s="35">
        <f>SUM(E30:E33)</f>
        <v>55160000</v>
      </c>
      <c r="F29" s="35">
        <f>SUM(F30:F33)</f>
        <v>29400000</v>
      </c>
    </row>
    <row r="30" spans="1:6">
      <c r="A30" s="26" t="s">
        <v>64</v>
      </c>
      <c r="B30" s="28" t="s">
        <v>65</v>
      </c>
      <c r="C30" s="29">
        <v>27500000</v>
      </c>
      <c r="D30" s="30"/>
      <c r="E30" s="30">
        <f>2000000+500000</f>
        <v>2500000</v>
      </c>
      <c r="F30" s="29">
        <f t="shared" si="6"/>
        <v>25000000</v>
      </c>
    </row>
    <row r="31" spans="1:6">
      <c r="A31" s="26" t="s">
        <v>66</v>
      </c>
      <c r="B31" s="28" t="s">
        <v>57</v>
      </c>
      <c r="C31" s="29">
        <v>1060000</v>
      </c>
      <c r="D31" s="30"/>
      <c r="E31" s="30">
        <v>1060000</v>
      </c>
      <c r="F31" s="29">
        <f t="shared" si="6"/>
        <v>0</v>
      </c>
    </row>
    <row r="32" spans="1:6">
      <c r="A32" s="26" t="s">
        <v>67</v>
      </c>
      <c r="B32" s="28" t="s">
        <v>68</v>
      </c>
      <c r="C32" s="29">
        <v>4600000</v>
      </c>
      <c r="D32" s="30"/>
      <c r="E32" s="30">
        <v>200000</v>
      </c>
      <c r="F32" s="29">
        <f t="shared" si="6"/>
        <v>4400000</v>
      </c>
    </row>
    <row r="33" spans="1:6">
      <c r="A33" s="26" t="s">
        <v>69</v>
      </c>
      <c r="B33" s="28" t="s">
        <v>61</v>
      </c>
      <c r="C33" s="29">
        <v>51400000</v>
      </c>
      <c r="D33" s="31"/>
      <c r="E33" s="31">
        <v>51400000</v>
      </c>
      <c r="F33" s="29">
        <f t="shared" si="6"/>
        <v>0</v>
      </c>
    </row>
    <row r="34" spans="1:6">
      <c r="A34" s="26" t="s">
        <v>70</v>
      </c>
      <c r="B34" s="24" t="s">
        <v>71</v>
      </c>
      <c r="C34" s="32">
        <f>SUM(C35:C36)</f>
        <v>147000000</v>
      </c>
      <c r="D34" s="32">
        <f>SUM(D35:D36)</f>
        <v>0</v>
      </c>
      <c r="E34" s="32">
        <f>SUM(E35:E36)</f>
        <v>105751800</v>
      </c>
      <c r="F34" s="32">
        <f>SUM(F35:F36)</f>
        <v>41248200</v>
      </c>
    </row>
    <row r="35" spans="1:6">
      <c r="A35" s="26" t="s">
        <v>72</v>
      </c>
      <c r="B35" s="33" t="s">
        <v>73</v>
      </c>
      <c r="C35" s="34">
        <v>80000000</v>
      </c>
      <c r="D35" s="30"/>
      <c r="E35" s="30">
        <f>9000000+60000000+6751800</f>
        <v>75751800</v>
      </c>
      <c r="F35" s="29">
        <f t="shared" si="6"/>
        <v>4248200</v>
      </c>
    </row>
    <row r="36" spans="1:6">
      <c r="A36" s="26" t="s">
        <v>74</v>
      </c>
      <c r="B36" s="33" t="s">
        <v>75</v>
      </c>
      <c r="C36" s="34">
        <v>67000000</v>
      </c>
      <c r="D36" s="30"/>
      <c r="E36" s="30">
        <f>20000000+10000000</f>
        <v>30000000</v>
      </c>
      <c r="F36" s="29">
        <f t="shared" si="6"/>
        <v>37000000</v>
      </c>
    </row>
    <row r="37" spans="1:6" ht="24.75">
      <c r="A37" s="26" t="s">
        <v>76</v>
      </c>
      <c r="B37" s="24" t="s">
        <v>77</v>
      </c>
      <c r="C37" s="37">
        <f>SUM(C38:C39)</f>
        <v>13800000</v>
      </c>
      <c r="D37" s="37">
        <f>SUM(D38:D39)</f>
        <v>100000</v>
      </c>
      <c r="E37" s="37">
        <f>SUM(E38:E39)</f>
        <v>1400000</v>
      </c>
      <c r="F37" s="37">
        <f>SUM(F38:F39)</f>
        <v>12500000</v>
      </c>
    </row>
    <row r="38" spans="1:6">
      <c r="A38" s="26" t="s">
        <v>78</v>
      </c>
      <c r="B38" s="28" t="s">
        <v>79</v>
      </c>
      <c r="C38" s="34">
        <v>9200000</v>
      </c>
      <c r="D38" s="31"/>
      <c r="E38" s="31">
        <f>200000+500000</f>
        <v>700000</v>
      </c>
      <c r="F38" s="29">
        <f t="shared" si="6"/>
        <v>8500000</v>
      </c>
    </row>
    <row r="39" spans="1:6">
      <c r="A39" s="26" t="s">
        <v>80</v>
      </c>
      <c r="B39" s="28" t="s">
        <v>81</v>
      </c>
      <c r="C39" s="34">
        <v>4600000</v>
      </c>
      <c r="D39" s="30">
        <v>100000</v>
      </c>
      <c r="E39" s="30">
        <v>700000</v>
      </c>
      <c r="F39" s="29">
        <f t="shared" si="6"/>
        <v>4000000</v>
      </c>
    </row>
    <row r="40" spans="1:6">
      <c r="A40" s="26" t="s">
        <v>82</v>
      </c>
      <c r="B40" s="24" t="s">
        <v>83</v>
      </c>
      <c r="C40" s="25">
        <f>SUM(C41:C42)</f>
        <v>10400000</v>
      </c>
      <c r="D40" s="25">
        <f>SUM(D41:D42)</f>
        <v>1900000</v>
      </c>
      <c r="E40" s="25">
        <f>SUM(E41:E42)</f>
        <v>0</v>
      </c>
      <c r="F40" s="25">
        <f>SUM(F41:F42)</f>
        <v>12300000</v>
      </c>
    </row>
    <row r="41" spans="1:6">
      <c r="A41" s="26" t="s">
        <v>84</v>
      </c>
      <c r="B41" s="33" t="s">
        <v>85</v>
      </c>
      <c r="C41" s="34">
        <v>6500000</v>
      </c>
      <c r="D41" s="30">
        <f>1100000+300000</f>
        <v>1400000</v>
      </c>
      <c r="E41" s="30"/>
      <c r="F41" s="29">
        <f t="shared" si="6"/>
        <v>7900000</v>
      </c>
    </row>
    <row r="42" spans="1:6">
      <c r="A42" s="26" t="s">
        <v>86</v>
      </c>
      <c r="B42" s="33" t="s">
        <v>87</v>
      </c>
      <c r="C42" s="34">
        <v>3900000</v>
      </c>
      <c r="D42" s="38">
        <v>500000</v>
      </c>
      <c r="E42" s="31"/>
      <c r="F42" s="29">
        <f>C42+D42-E42</f>
        <v>4400000</v>
      </c>
    </row>
    <row r="43" spans="1:6">
      <c r="A43" s="26" t="s">
        <v>88</v>
      </c>
      <c r="B43" s="24" t="s">
        <v>17</v>
      </c>
      <c r="C43" s="25">
        <f t="shared" ref="C43:F43" si="7">C44+C50+C58+C60+C63</f>
        <v>538630000</v>
      </c>
      <c r="D43" s="25">
        <f>D44+D50+D58+D60+D63</f>
        <v>209345000</v>
      </c>
      <c r="E43" s="25">
        <f t="shared" ref="E43" si="8">E44+E50+E58+E60+E63</f>
        <v>294307244</v>
      </c>
      <c r="F43" s="25">
        <f t="shared" si="7"/>
        <v>453667756</v>
      </c>
    </row>
    <row r="44" spans="1:6">
      <c r="A44" s="26" t="s">
        <v>89</v>
      </c>
      <c r="B44" s="24" t="s">
        <v>90</v>
      </c>
      <c r="C44" s="25">
        <f>SUM(C45:C49)</f>
        <v>40000000</v>
      </c>
      <c r="D44" s="25">
        <f t="shared" ref="D44:F44" si="9">SUM(D45:D49)</f>
        <v>32600000</v>
      </c>
      <c r="E44" s="25">
        <f t="shared" si="9"/>
        <v>18155844</v>
      </c>
      <c r="F44" s="25">
        <f t="shared" si="9"/>
        <v>54444156</v>
      </c>
    </row>
    <row r="45" spans="1:6">
      <c r="A45" s="26" t="s">
        <v>91</v>
      </c>
      <c r="B45" s="33" t="s">
        <v>92</v>
      </c>
      <c r="C45" s="25"/>
      <c r="D45" s="25">
        <v>16000000</v>
      </c>
      <c r="E45" s="25"/>
      <c r="F45" s="29">
        <f>C45+D45-E45</f>
        <v>16000000</v>
      </c>
    </row>
    <row r="46" spans="1:6">
      <c r="A46" s="26" t="s">
        <v>93</v>
      </c>
      <c r="B46" s="33" t="s">
        <v>94</v>
      </c>
      <c r="C46" s="25"/>
      <c r="D46" s="39">
        <v>2600000</v>
      </c>
      <c r="E46" s="39">
        <v>478244</v>
      </c>
      <c r="F46" s="29">
        <f t="shared" ref="F46:F65" si="10">C46+D46-E46</f>
        <v>2121756</v>
      </c>
    </row>
    <row r="47" spans="1:6">
      <c r="A47" s="26" t="s">
        <v>95</v>
      </c>
      <c r="B47" s="33" t="s">
        <v>96</v>
      </c>
      <c r="C47" s="34">
        <v>5000000</v>
      </c>
      <c r="D47" s="30">
        <v>9000000</v>
      </c>
      <c r="E47" s="30">
        <f>2000000+1677600</f>
        <v>3677600</v>
      </c>
      <c r="F47" s="29">
        <f t="shared" si="10"/>
        <v>10322400</v>
      </c>
    </row>
    <row r="48" spans="1:6">
      <c r="A48" s="26" t="s">
        <v>97</v>
      </c>
      <c r="B48" s="33" t="s">
        <v>98</v>
      </c>
      <c r="C48" s="39">
        <v>25000000</v>
      </c>
      <c r="D48" s="30"/>
      <c r="E48" s="30">
        <f>10000000+4000000</f>
        <v>14000000</v>
      </c>
      <c r="F48" s="29">
        <f t="shared" si="10"/>
        <v>11000000</v>
      </c>
    </row>
    <row r="49" spans="1:6">
      <c r="A49" s="26" t="s">
        <v>99</v>
      </c>
      <c r="B49" s="33" t="s">
        <v>100</v>
      </c>
      <c r="C49" s="39">
        <v>10000000</v>
      </c>
      <c r="D49" s="30">
        <v>5000000</v>
      </c>
      <c r="E49" s="30"/>
      <c r="F49" s="29">
        <f t="shared" si="10"/>
        <v>15000000</v>
      </c>
    </row>
    <row r="50" spans="1:6">
      <c r="A50" s="26" t="s">
        <v>101</v>
      </c>
      <c r="B50" s="24" t="s">
        <v>102</v>
      </c>
      <c r="C50" s="25">
        <f>SUM(C51:C57)</f>
        <v>280530000</v>
      </c>
      <c r="D50" s="25">
        <f>SUM(D51:D57)</f>
        <v>36345000</v>
      </c>
      <c r="E50" s="25">
        <f>SUM(E51:E57)</f>
        <v>191051400</v>
      </c>
      <c r="F50" s="25">
        <f>SUM(F51:F57)</f>
        <v>125823600</v>
      </c>
    </row>
    <row r="51" spans="1:6">
      <c r="A51" s="26" t="s">
        <v>103</v>
      </c>
      <c r="B51" s="33" t="s">
        <v>104</v>
      </c>
      <c r="C51" s="34">
        <v>100000000</v>
      </c>
      <c r="D51" s="30"/>
      <c r="E51" s="30">
        <v>100000000</v>
      </c>
      <c r="F51" s="29">
        <f t="shared" si="10"/>
        <v>0</v>
      </c>
    </row>
    <row r="52" spans="1:6">
      <c r="A52" s="26" t="s">
        <v>105</v>
      </c>
      <c r="B52" s="33" t="s">
        <v>106</v>
      </c>
      <c r="C52" s="34">
        <v>23000000</v>
      </c>
      <c r="D52" s="31"/>
      <c r="E52" s="38">
        <f>11000000+5000000</f>
        <v>16000000</v>
      </c>
      <c r="F52" s="29">
        <f t="shared" si="10"/>
        <v>7000000</v>
      </c>
    </row>
    <row r="53" spans="1:6" ht="16.5">
      <c r="A53" s="26" t="s">
        <v>107</v>
      </c>
      <c r="B53" s="33" t="s">
        <v>108</v>
      </c>
      <c r="C53" s="34">
        <v>30000000</v>
      </c>
      <c r="D53" s="30"/>
      <c r="E53" s="30">
        <f>9000000+3442400+1000000+8600000</f>
        <v>22042400</v>
      </c>
      <c r="F53" s="29">
        <f t="shared" si="10"/>
        <v>7957600</v>
      </c>
    </row>
    <row r="54" spans="1:6" ht="16.5">
      <c r="A54" s="26" t="s">
        <v>109</v>
      </c>
      <c r="B54" s="33" t="s">
        <v>110</v>
      </c>
      <c r="C54" s="34">
        <v>100000000</v>
      </c>
      <c r="D54" s="30">
        <v>35000000</v>
      </c>
      <c r="E54" s="30">
        <v>30000000</v>
      </c>
      <c r="F54" s="29">
        <f t="shared" si="10"/>
        <v>105000000</v>
      </c>
    </row>
    <row r="55" spans="1:6" ht="16.5">
      <c r="A55" s="26" t="s">
        <v>111</v>
      </c>
      <c r="B55" s="33" t="s">
        <v>112</v>
      </c>
      <c r="C55" s="34">
        <v>20000000</v>
      </c>
      <c r="D55" s="31">
        <v>795000</v>
      </c>
      <c r="E55" s="38">
        <f>17000000+3000000</f>
        <v>20000000</v>
      </c>
      <c r="F55" s="29">
        <f t="shared" si="10"/>
        <v>795000</v>
      </c>
    </row>
    <row r="56" spans="1:6" ht="16.5">
      <c r="A56" s="26" t="s">
        <v>113</v>
      </c>
      <c r="B56" s="33" t="s">
        <v>114</v>
      </c>
      <c r="C56" s="34">
        <v>7000000</v>
      </c>
      <c r="D56" s="30">
        <v>150000</v>
      </c>
      <c r="E56" s="30">
        <v>3000000</v>
      </c>
      <c r="F56" s="29">
        <f t="shared" si="10"/>
        <v>4150000</v>
      </c>
    </row>
    <row r="57" spans="1:6">
      <c r="A57" s="26" t="s">
        <v>115</v>
      </c>
      <c r="B57" s="33" t="s">
        <v>116</v>
      </c>
      <c r="C57" s="34">
        <v>530000</v>
      </c>
      <c r="D57" s="30">
        <v>400000</v>
      </c>
      <c r="E57" s="30">
        <v>9000</v>
      </c>
      <c r="F57" s="29">
        <f t="shared" si="10"/>
        <v>921000</v>
      </c>
    </row>
    <row r="58" spans="1:6">
      <c r="A58" s="26" t="s">
        <v>117</v>
      </c>
      <c r="B58" s="24" t="s">
        <v>118</v>
      </c>
      <c r="C58" s="25">
        <f>C59</f>
        <v>1200000</v>
      </c>
      <c r="D58" s="25">
        <f>D59</f>
        <v>0</v>
      </c>
      <c r="E58" s="25">
        <f>E59</f>
        <v>1200000</v>
      </c>
      <c r="F58" s="25">
        <f>F59</f>
        <v>0</v>
      </c>
    </row>
    <row r="59" spans="1:6" ht="16.5">
      <c r="A59" s="26" t="s">
        <v>119</v>
      </c>
      <c r="B59" s="33" t="s">
        <v>120</v>
      </c>
      <c r="C59" s="34">
        <v>1200000</v>
      </c>
      <c r="D59" s="30"/>
      <c r="E59" s="30">
        <f>400000+800000</f>
        <v>1200000</v>
      </c>
      <c r="F59" s="29">
        <f t="shared" si="10"/>
        <v>0</v>
      </c>
    </row>
    <row r="60" spans="1:6">
      <c r="A60" s="26" t="s">
        <v>121</v>
      </c>
      <c r="B60" s="40" t="s">
        <v>122</v>
      </c>
      <c r="C60" s="25">
        <f>C61+C62</f>
        <v>5900000</v>
      </c>
      <c r="D60" s="25">
        <f t="shared" ref="D60:F60" si="11">D61+D62</f>
        <v>5400000</v>
      </c>
      <c r="E60" s="25">
        <f t="shared" si="11"/>
        <v>900000</v>
      </c>
      <c r="F60" s="25">
        <f t="shared" si="11"/>
        <v>10400000</v>
      </c>
    </row>
    <row r="61" spans="1:6" ht="16.5">
      <c r="A61" s="26" t="s">
        <v>123</v>
      </c>
      <c r="B61" s="33" t="s">
        <v>124</v>
      </c>
      <c r="C61" s="34">
        <v>5900000</v>
      </c>
      <c r="D61" s="30"/>
      <c r="E61" s="30">
        <v>900000</v>
      </c>
      <c r="F61" s="29">
        <f t="shared" si="10"/>
        <v>5000000</v>
      </c>
    </row>
    <row r="62" spans="1:6">
      <c r="A62" s="26"/>
      <c r="B62" s="33" t="s">
        <v>125</v>
      </c>
      <c r="C62" s="34"/>
      <c r="D62" s="30">
        <v>5400000</v>
      </c>
      <c r="E62" s="30"/>
      <c r="F62" s="29">
        <f t="shared" si="10"/>
        <v>5400000</v>
      </c>
    </row>
    <row r="63" spans="1:6">
      <c r="A63" s="26" t="s">
        <v>126</v>
      </c>
      <c r="B63" s="24" t="s">
        <v>127</v>
      </c>
      <c r="C63" s="25">
        <f t="shared" ref="C63:F63" si="12">SUM(C64:C65)</f>
        <v>211000000</v>
      </c>
      <c r="D63" s="25">
        <f>SUM(D64:D65)</f>
        <v>135000000</v>
      </c>
      <c r="E63" s="25">
        <f>SUM(E64:E65)</f>
        <v>83000000</v>
      </c>
      <c r="F63" s="25">
        <f t="shared" si="12"/>
        <v>263000000</v>
      </c>
    </row>
    <row r="64" spans="1:6" ht="16.5">
      <c r="A64" s="26" t="s">
        <v>128</v>
      </c>
      <c r="B64" s="33" t="s">
        <v>129</v>
      </c>
      <c r="C64" s="34">
        <v>11000000</v>
      </c>
      <c r="D64" s="30"/>
      <c r="E64" s="30">
        <v>3000000</v>
      </c>
      <c r="F64" s="29">
        <f t="shared" si="10"/>
        <v>8000000</v>
      </c>
    </row>
    <row r="65" spans="1:6">
      <c r="A65" s="26" t="s">
        <v>130</v>
      </c>
      <c r="B65" s="33" t="s">
        <v>131</v>
      </c>
      <c r="C65" s="34">
        <v>200000000</v>
      </c>
      <c r="D65" s="30">
        <f>30000000+70000000+25000000+10000000</f>
        <v>135000000</v>
      </c>
      <c r="E65" s="30">
        <v>80000000</v>
      </c>
      <c r="F65" s="29">
        <f t="shared" si="10"/>
        <v>255000000</v>
      </c>
    </row>
    <row r="66" spans="1:6">
      <c r="A66" s="26" t="s">
        <v>132</v>
      </c>
      <c r="B66" s="24" t="s">
        <v>133</v>
      </c>
      <c r="C66" s="25">
        <f>C67</f>
        <v>114700000</v>
      </c>
      <c r="D66" s="25">
        <f>D67</f>
        <v>3000000</v>
      </c>
      <c r="E66" s="25">
        <f>E67</f>
        <v>33621756</v>
      </c>
      <c r="F66" s="25">
        <f>F67</f>
        <v>84078244</v>
      </c>
    </row>
    <row r="67" spans="1:6">
      <c r="A67" s="26" t="s">
        <v>134</v>
      </c>
      <c r="B67" s="24" t="s">
        <v>135</v>
      </c>
      <c r="C67" s="25">
        <f t="shared" ref="C67:F67" si="13">C68+C70+C74</f>
        <v>114700000</v>
      </c>
      <c r="D67" s="25">
        <f>D68+D70+D74</f>
        <v>3000000</v>
      </c>
      <c r="E67" s="25">
        <f>E68+E70+E74</f>
        <v>33621756</v>
      </c>
      <c r="F67" s="25">
        <f t="shared" si="13"/>
        <v>84078244</v>
      </c>
    </row>
    <row r="68" spans="1:6">
      <c r="A68" s="26" t="s">
        <v>136</v>
      </c>
      <c r="B68" s="24" t="s">
        <v>137</v>
      </c>
      <c r="C68" s="25">
        <f>C69</f>
        <v>1000000</v>
      </c>
      <c r="D68" s="25">
        <f>D69</f>
        <v>0</v>
      </c>
      <c r="E68" s="25">
        <f>E69</f>
        <v>0</v>
      </c>
      <c r="F68" s="25">
        <f>F69</f>
        <v>1000000</v>
      </c>
    </row>
    <row r="69" spans="1:6" ht="16.5">
      <c r="A69" s="26" t="s">
        <v>138</v>
      </c>
      <c r="B69" s="33" t="s">
        <v>139</v>
      </c>
      <c r="C69" s="34">
        <v>1000000</v>
      </c>
      <c r="D69" s="31"/>
      <c r="E69" s="31"/>
      <c r="F69" s="29">
        <f t="shared" ref="F69:F75" si="14">C69+D69-E69</f>
        <v>1000000</v>
      </c>
    </row>
    <row r="70" spans="1:6" ht="24.75">
      <c r="A70" s="26" t="s">
        <v>140</v>
      </c>
      <c r="B70" s="24" t="s">
        <v>141</v>
      </c>
      <c r="C70" s="25">
        <f>SUM(C71:C73)</f>
        <v>112700000</v>
      </c>
      <c r="D70" s="25">
        <f>SUM(D71:D73)</f>
        <v>3000000</v>
      </c>
      <c r="E70" s="25">
        <f>SUM(E71:E73)</f>
        <v>33621756</v>
      </c>
      <c r="F70" s="25">
        <f>SUM(F71:F73)</f>
        <v>82078244</v>
      </c>
    </row>
    <row r="71" spans="1:6">
      <c r="A71" s="26" t="s">
        <v>142</v>
      </c>
      <c r="B71" s="33" t="s">
        <v>143</v>
      </c>
      <c r="C71" s="34">
        <v>35000000</v>
      </c>
      <c r="D71" s="31"/>
      <c r="E71" s="31">
        <v>25000000</v>
      </c>
      <c r="F71" s="29">
        <f t="shared" si="14"/>
        <v>10000000</v>
      </c>
    </row>
    <row r="72" spans="1:6" ht="16.5">
      <c r="A72" s="26" t="s">
        <v>144</v>
      </c>
      <c r="B72" s="33" t="s">
        <v>145</v>
      </c>
      <c r="C72" s="34">
        <v>69300000</v>
      </c>
      <c r="D72" s="38">
        <v>3000000</v>
      </c>
      <c r="E72" s="31">
        <f>6000000+521756</f>
        <v>6521756</v>
      </c>
      <c r="F72" s="29">
        <f t="shared" si="14"/>
        <v>65778244</v>
      </c>
    </row>
    <row r="73" spans="1:6" ht="16.5">
      <c r="A73" s="26" t="s">
        <v>146</v>
      </c>
      <c r="B73" s="33" t="s">
        <v>147</v>
      </c>
      <c r="C73" s="34">
        <v>8400000</v>
      </c>
      <c r="D73" s="30"/>
      <c r="E73" s="30">
        <v>2100000</v>
      </c>
      <c r="F73" s="29">
        <f t="shared" si="14"/>
        <v>6300000</v>
      </c>
    </row>
    <row r="74" spans="1:6">
      <c r="A74" s="26" t="s">
        <v>148</v>
      </c>
      <c r="B74" s="24" t="s">
        <v>149</v>
      </c>
      <c r="C74" s="27">
        <f>C75</f>
        <v>1000000</v>
      </c>
      <c r="D74" s="27">
        <f>D75</f>
        <v>0</v>
      </c>
      <c r="E74" s="27">
        <f>E75</f>
        <v>0</v>
      </c>
      <c r="F74" s="27">
        <f>F75</f>
        <v>1000000</v>
      </c>
    </row>
    <row r="75" spans="1:6">
      <c r="A75" s="26" t="s">
        <v>150</v>
      </c>
      <c r="B75" s="33" t="s">
        <v>149</v>
      </c>
      <c r="C75" s="39">
        <f>C69</f>
        <v>1000000</v>
      </c>
      <c r="D75" s="30"/>
      <c r="E75" s="30"/>
      <c r="F75" s="29">
        <f t="shared" si="14"/>
        <v>1000000</v>
      </c>
    </row>
  </sheetData>
  <mergeCells count="4">
    <mergeCell ref="B1:D1"/>
    <mergeCell ref="B2:D2"/>
    <mergeCell ref="B4:B5"/>
    <mergeCell ref="D4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Personeria de Itagui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clastra</dc:creator>
  <cp:lastModifiedBy>clastra</cp:lastModifiedBy>
  <cp:lastPrinted>2016-04-11T20:55:24Z</cp:lastPrinted>
  <dcterms:created xsi:type="dcterms:W3CDTF">2016-04-11T20:54:22Z</dcterms:created>
  <dcterms:modified xsi:type="dcterms:W3CDTF">2016-04-11T21:01:01Z</dcterms:modified>
</cp:coreProperties>
</file>